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575" activeTab="0"/>
  </bookViews>
  <sheets>
    <sheet name="grupa 2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<sst xmlns="http://schemas.openxmlformats.org/spreadsheetml/2006/main" count="65" uniqueCount="65">
  <si>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Bilans stanja</t>
  </si>
  <si>
    <t>Stalna imovina</t>
  </si>
  <si>
    <t>Osnovna sredstva</t>
  </si>
  <si>
    <t>Dugoročna potraživanja</t>
  </si>
  <si>
    <t>Dugoročni finansijski plasmani</t>
  </si>
  <si>
    <t>Obrtna imovina</t>
  </si>
  <si>
    <t>Zalihe</t>
  </si>
  <si>
    <t>Potraživanja od kupaca</t>
  </si>
  <si>
    <t>Gotovina i gotovinski ekvivalenti</t>
  </si>
  <si>
    <t>Unaprijed plaćeni troškovi</t>
  </si>
  <si>
    <t>Ukupna aktiva</t>
  </si>
  <si>
    <t>Kapital i rezerve</t>
  </si>
  <si>
    <t>Upisani kapital</t>
  </si>
  <si>
    <t>Revalorizacione rezerve</t>
  </si>
  <si>
    <t>Ostale rezerve</t>
  </si>
  <si>
    <t>Neraspoređeni dobitak/gubitak</t>
  </si>
  <si>
    <t>Dugoročne obaveze</t>
  </si>
  <si>
    <t>Dugoročni krediti</t>
  </si>
  <si>
    <t>Dug. rezervisanja</t>
  </si>
  <si>
    <t>Kratkoročne obaveze</t>
  </si>
  <si>
    <t>Kratkoročne obaveze iz poslovanja</t>
  </si>
  <si>
    <t>Kratkoročne finansijske obaveze</t>
  </si>
  <si>
    <t>Obaveze za poreze</t>
  </si>
  <si>
    <t>Ukupna pasiva</t>
  </si>
  <si>
    <t>Bilans uspjeha</t>
  </si>
  <si>
    <t>Poslovni prihodi</t>
  </si>
  <si>
    <t>Prihodi od prodaje</t>
  </si>
  <si>
    <t>Ostali poslovni prihodi</t>
  </si>
  <si>
    <t>Poslovni rashodi</t>
  </si>
  <si>
    <t>Troškovi materijala, goriva i energije</t>
  </si>
  <si>
    <t>Zarade i ostala lična primanja</t>
  </si>
  <si>
    <t>Amortizacija</t>
  </si>
  <si>
    <t>Ostali poslovni rashodi</t>
  </si>
  <si>
    <t>Dobit iz poslovanja</t>
  </si>
  <si>
    <t>Neto finansijski trošak</t>
  </si>
  <si>
    <t>Porez na dobitak</t>
  </si>
  <si>
    <t>Neto dobitak/gubitak</t>
  </si>
  <si>
    <t>Izračunati stopu neto dobiti.</t>
  </si>
  <si>
    <t>Izračunati stopu prinosa na ukupni kapital.</t>
  </si>
  <si>
    <t>Izračunati odnos dugoročnih obaveza i ukupne kapitalizacije.</t>
  </si>
  <si>
    <t>Analizirati neto obrtni fond i dugoročnu finansijsku ravnotežu. Interpretirati rezultat.</t>
  </si>
  <si>
    <t>Izračunati vrijeme obrta potraživanja.</t>
  </si>
  <si>
    <t>Izračunati stepen sigurnosti i interpretirati rezultat.</t>
  </si>
  <si>
    <t>kol</t>
  </si>
  <si>
    <t>Ukoliko menadžment zahtijeva da koeficijent obrta zaliha bude 15, koliko će se povećati ili smanjiti postojeći saldo zaliha? (cijena kostanja iznosi 70% poslovnih rashoda)</t>
  </si>
  <si>
    <t>S aspekta opšte likvidnosti u tekućoj godini, koja je opcija najpovoljnija za kupovinu mašine vrijedne 470.000€: gotovina, odloženo plaćanje ili kratkoročni kredit? Objasniti.</t>
  </si>
  <si>
    <t>Ukoliko je neto dobitak po akciji 13.70536, izračunati knjigovodstvenu vrijednost po akciji.</t>
  </si>
  <si>
    <t>Ako znamo da je tržišna cijena 22€, odrediti odnos cijene i zarade po akciji.</t>
  </si>
  <si>
    <t>grana</t>
  </si>
  <si>
    <t>SPUK</t>
  </si>
  <si>
    <t>predu</t>
  </si>
  <si>
    <t>zbog profitabilnosti</t>
  </si>
  <si>
    <t>snd</t>
  </si>
  <si>
    <t>nemoguce, negativno</t>
  </si>
  <si>
    <t>dodatan dug</t>
  </si>
  <si>
    <t>nije</t>
  </si>
  <si>
    <t>manja sigurnost</t>
  </si>
  <si>
    <t>stepen samostalnosti</t>
  </si>
  <si>
    <t>dodatno zaduzenje 60%</t>
  </si>
  <si>
    <t>stopa prinosa na uk</t>
  </si>
  <si>
    <t>da li je ugorzena rigorozna likv</t>
  </si>
  <si>
    <t>di prinos 5%, cijena 10</t>
  </si>
  <si>
    <t>dugorocna finans ravnoteza</t>
  </si>
  <si>
    <t>marza 30%, a spd 5%, objasniti razlike u rezultatu</t>
  </si>
  <si>
    <t>kpk, ako kpud 0.8, objasniti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</si>
</sst>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.000000"/>
    <numFmt numFmtId="187" formatCode="#,##0.000"/>
    <numFmt numFmtId="188" formatCode="#,##0.0000"/>
    <numFmt numFmtId="189" formatCode="0.000000"/>
    <numFmt numFmtId="190" formatCode="0.00000"/>
    <numFmt numFmtId="191" formatCode="0.0"/>
    <numFmt numFmtId="192" formatCode="#,##0.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  <numFmt numFmtId="198" formatCode="0.000"/>
    <numFmt numFmtId="199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38" fillId="0" borderId="0" xfId="0" applyNumberFormat="1" applyFont="1" applyAlignment="1">
      <alignment/>
    </xf>
    <xf numFmtId="187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2"/>
  <sheetViews>
    <sheetView tabSelected="1" zoomScale="130" zoomScaleNormal="130" zoomScalePageLayoutView="0" workbookViewId="0" topLeftCell="A25">
      <selection activeCell="I51" sqref="I51"/>
    </sheetView>
  </sheetViews>
  <sheetFormatPr defaultColWidth="9.140625" defaultRowHeight="15"/>
  <cols>
    <col min="1" max="1" width="32.140625" style="0" bestFit="1" customWidth="1"/>
    <col min="2" max="2" width="10.140625" style="0" bestFit="1" customWidth="1"/>
    <col min="3" max="3" width="14.7109375" style="0" customWidth="1"/>
    <col min="4" max="4" width="9.8515625" style="0" bestFit="1" customWidth="1"/>
    <col min="7" max="7" width="21.421875" style="0" customWidth="1"/>
    <col min="8" max="9" width="10.140625" style="0" bestFit="1" customWidth="1"/>
  </cols>
  <sheetData>
    <row r="3" spans="1:9" ht="15">
      <c r="A3" s="2" t="s">
        <v>0</v>
      </c>
      <c r="B3" s="2"/>
      <c r="C3" s="2"/>
      <c r="G3" s="10" t="s">
        <v>24</v>
      </c>
      <c r="H3" s="2"/>
      <c r="I3" s="2"/>
    </row>
    <row r="4" spans="1:9" ht="15">
      <c r="A4" s="2"/>
      <c r="B4" s="2">
        <v>2014</v>
      </c>
      <c r="C4" s="2">
        <v>2013</v>
      </c>
      <c r="G4" s="10"/>
      <c r="H4" s="2">
        <v>2014</v>
      </c>
      <c r="I4" s="2">
        <v>2013</v>
      </c>
    </row>
    <row r="5" spans="1:9" ht="15">
      <c r="A5" s="2" t="s">
        <v>1</v>
      </c>
      <c r="B5" s="3">
        <f>SUM(B6:B8)</f>
        <v>4324202</v>
      </c>
      <c r="C5" s="3">
        <f>SUM(C6:C8)</f>
        <v>8024770</v>
      </c>
      <c r="G5" s="10" t="s">
        <v>25</v>
      </c>
      <c r="H5" s="3">
        <f>H6+H7</f>
        <v>9444444</v>
      </c>
      <c r="I5" s="3">
        <f>I6+I7</f>
        <v>8698833</v>
      </c>
    </row>
    <row r="6" spans="1:9" ht="15">
      <c r="A6" s="4" t="s">
        <v>2</v>
      </c>
      <c r="B6" s="5">
        <v>3654789</v>
      </c>
      <c r="C6" s="5">
        <v>7365916</v>
      </c>
      <c r="G6" s="11" t="s">
        <v>26</v>
      </c>
      <c r="H6" s="5">
        <v>8454900</v>
      </c>
      <c r="I6" s="5">
        <v>7896333</v>
      </c>
    </row>
    <row r="7" spans="1:9" ht="15">
      <c r="A7" s="4" t="s">
        <v>3</v>
      </c>
      <c r="B7" s="5">
        <v>212400</v>
      </c>
      <c r="C7" s="5">
        <v>330354</v>
      </c>
      <c r="G7" s="11" t="s">
        <v>27</v>
      </c>
      <c r="H7" s="5">
        <v>989544</v>
      </c>
      <c r="I7" s="5">
        <v>802500</v>
      </c>
    </row>
    <row r="8" spans="1:9" ht="15">
      <c r="A8" s="4" t="s">
        <v>4</v>
      </c>
      <c r="B8" s="5">
        <v>457013</v>
      </c>
      <c r="C8" s="5">
        <v>328500</v>
      </c>
      <c r="G8" s="10" t="s">
        <v>28</v>
      </c>
      <c r="H8" s="3">
        <f>SUM(H9:H12)</f>
        <v>6853158</v>
      </c>
      <c r="I8" s="3">
        <f>SUM(I9:I12)</f>
        <v>6998915</v>
      </c>
    </row>
    <row r="9" spans="1:9" ht="30">
      <c r="A9" s="2" t="s">
        <v>5</v>
      </c>
      <c r="B9" s="3">
        <f>SUM(B10:B13)</f>
        <v>2320156</v>
      </c>
      <c r="C9" s="3">
        <f>SUM(C10:C13)</f>
        <v>2609620</v>
      </c>
      <c r="G9" s="11" t="s">
        <v>29</v>
      </c>
      <c r="H9" s="5">
        <v>2675456</v>
      </c>
      <c r="I9" s="5">
        <v>3125400</v>
      </c>
    </row>
    <row r="10" spans="1:9" ht="30">
      <c r="A10" s="4" t="s">
        <v>6</v>
      </c>
      <c r="B10" s="5">
        <v>792456</v>
      </c>
      <c r="C10" s="5">
        <v>990456</v>
      </c>
      <c r="G10" s="11" t="s">
        <v>30</v>
      </c>
      <c r="H10" s="5">
        <v>1789500</v>
      </c>
      <c r="I10" s="5">
        <v>1366544</v>
      </c>
    </row>
    <row r="11" spans="1:9" ht="15">
      <c r="A11" s="4" t="s">
        <v>7</v>
      </c>
      <c r="B11" s="5">
        <v>789200</v>
      </c>
      <c r="C11" s="5">
        <v>1120600</v>
      </c>
      <c r="G11" s="11" t="s">
        <v>31</v>
      </c>
      <c r="H11" s="5">
        <v>1420000</v>
      </c>
      <c r="I11" s="5">
        <v>1586871</v>
      </c>
    </row>
    <row r="12" spans="1:9" ht="30">
      <c r="A12" s="4" t="s">
        <v>8</v>
      </c>
      <c r="B12" s="5">
        <v>400000</v>
      </c>
      <c r="C12" s="5">
        <v>300000</v>
      </c>
      <c r="G12" s="11" t="s">
        <v>32</v>
      </c>
      <c r="H12" s="5">
        <v>968202</v>
      </c>
      <c r="I12" s="5">
        <v>920100</v>
      </c>
    </row>
    <row r="13" spans="1:9" ht="15">
      <c r="A13" s="4" t="s">
        <v>9</v>
      </c>
      <c r="B13" s="5">
        <v>338500</v>
      </c>
      <c r="C13" s="5">
        <v>198564</v>
      </c>
      <c r="E13">
        <f>H13/H6</f>
        <v>0.30648334102118296</v>
      </c>
      <c r="G13" s="10" t="s">
        <v>33</v>
      </c>
      <c r="H13" s="3">
        <f>H5-H8</f>
        <v>2591286</v>
      </c>
      <c r="I13" s="3">
        <f>I5-I8</f>
        <v>1699918</v>
      </c>
    </row>
    <row r="14" spans="1:9" ht="15">
      <c r="A14" s="2" t="s">
        <v>10</v>
      </c>
      <c r="B14" s="3">
        <f>B5+B9</f>
        <v>6644358</v>
      </c>
      <c r="C14" s="3">
        <f>C5+C9</f>
        <v>10634390</v>
      </c>
      <c r="G14" s="11" t="s">
        <v>34</v>
      </c>
      <c r="H14" s="5">
        <v>1645111</v>
      </c>
      <c r="I14" s="5">
        <v>1183201</v>
      </c>
    </row>
    <row r="15" spans="1:9" ht="15">
      <c r="A15" s="2" t="s">
        <v>11</v>
      </c>
      <c r="B15" s="3">
        <f>SUM(B16:B19)</f>
        <v>3009032</v>
      </c>
      <c r="C15" s="3">
        <f>SUM(C16:C19)</f>
        <v>6802465</v>
      </c>
      <c r="G15" s="11" t="s">
        <v>35</v>
      </c>
      <c r="H15" s="5">
        <f>(H13-H14)*0.09</f>
        <v>85155.75</v>
      </c>
      <c r="I15" s="5">
        <f>(I13-I14)*0.09</f>
        <v>46504.53</v>
      </c>
    </row>
    <row r="16" spans="1:9" ht="15">
      <c r="A16" s="4" t="s">
        <v>12</v>
      </c>
      <c r="B16" s="5">
        <v>1385000</v>
      </c>
      <c r="C16" s="5">
        <f>4280111+280000</f>
        <v>4560111</v>
      </c>
      <c r="G16" s="10" t="s">
        <v>36</v>
      </c>
      <c r="H16" s="3">
        <f>H13-(H14+H15)</f>
        <v>861019.25</v>
      </c>
      <c r="I16" s="3">
        <f>I13-(I14+I15)</f>
        <v>470212.47</v>
      </c>
    </row>
    <row r="17" spans="1:3" ht="15">
      <c r="A17" s="4" t="s">
        <v>13</v>
      </c>
      <c r="B17" s="5">
        <v>774222</v>
      </c>
      <c r="C17" s="5">
        <v>1100000</v>
      </c>
    </row>
    <row r="18" spans="1:3" ht="15">
      <c r="A18" s="4" t="s">
        <v>14</v>
      </c>
      <c r="B18" s="5">
        <v>405610</v>
      </c>
      <c r="C18" s="5">
        <v>342899</v>
      </c>
    </row>
    <row r="19" spans="1:3" ht="15">
      <c r="A19" s="4" t="s">
        <v>15</v>
      </c>
      <c r="B19" s="5">
        <v>444200</v>
      </c>
      <c r="C19" s="5">
        <v>799455</v>
      </c>
    </row>
    <row r="20" spans="1:3" ht="15">
      <c r="A20" s="2" t="s">
        <v>16</v>
      </c>
      <c r="B20" s="3">
        <f>SUM(B21:B22)</f>
        <v>1182706</v>
      </c>
      <c r="C20" s="3">
        <f>SUM(C21:C22)</f>
        <v>1137753</v>
      </c>
    </row>
    <row r="21" spans="1:4" ht="15">
      <c r="A21" s="4" t="s">
        <v>17</v>
      </c>
      <c r="B21" s="5">
        <v>897306</v>
      </c>
      <c r="C21" s="5">
        <v>957333</v>
      </c>
      <c r="D21" s="1">
        <f>B14-B27</f>
        <v>0</v>
      </c>
    </row>
    <row r="22" spans="1:8" ht="15">
      <c r="A22" s="4" t="s">
        <v>18</v>
      </c>
      <c r="B22" s="5">
        <v>285400</v>
      </c>
      <c r="C22" s="5">
        <v>180420</v>
      </c>
      <c r="H22" s="6"/>
    </row>
    <row r="23" spans="1:7" ht="15">
      <c r="A23" s="2" t="s">
        <v>19</v>
      </c>
      <c r="B23" s="3">
        <f>B24+B25+B26</f>
        <v>2452620</v>
      </c>
      <c r="C23" s="3">
        <f>C24+C25+C26</f>
        <v>2694172</v>
      </c>
      <c r="G23" s="8"/>
    </row>
    <row r="24" spans="1:3" ht="15">
      <c r="A24" s="4" t="s">
        <v>20</v>
      </c>
      <c r="B24" s="5">
        <v>1023456</v>
      </c>
      <c r="C24" s="5">
        <v>1496700</v>
      </c>
    </row>
    <row r="25" spans="1:3" ht="15">
      <c r="A25" s="4" t="s">
        <v>21</v>
      </c>
      <c r="B25" s="5">
        <v>954700</v>
      </c>
      <c r="C25" s="5">
        <v>778006</v>
      </c>
    </row>
    <row r="26" spans="1:4" ht="15">
      <c r="A26" s="4" t="s">
        <v>22</v>
      </c>
      <c r="B26" s="5">
        <v>474464</v>
      </c>
      <c r="C26" s="5">
        <f>479131-59665</f>
        <v>419466</v>
      </c>
      <c r="D26" s="1">
        <f>C14-C27</f>
        <v>0</v>
      </c>
    </row>
    <row r="27" spans="1:3" ht="15">
      <c r="A27" s="2" t="s">
        <v>23</v>
      </c>
      <c r="B27" s="3">
        <f>B15+B20+B23</f>
        <v>6644358</v>
      </c>
      <c r="C27" s="3">
        <f>C15+C20+C23</f>
        <v>10634390</v>
      </c>
    </row>
    <row r="30" spans="1:5" ht="15" hidden="1">
      <c r="A30" s="14" t="s">
        <v>40</v>
      </c>
      <c r="B30" s="14"/>
      <c r="C30" s="14"/>
      <c r="D30" s="14"/>
      <c r="E30" s="14"/>
    </row>
    <row r="31" spans="1:7" ht="15" hidden="1">
      <c r="A31" s="15" t="s">
        <v>45</v>
      </c>
      <c r="B31" s="15"/>
      <c r="C31" s="15"/>
      <c r="D31" s="15"/>
      <c r="E31" s="15"/>
      <c r="F31" s="15"/>
      <c r="G31" s="15"/>
    </row>
    <row r="32" spans="1:7" ht="15" hidden="1">
      <c r="A32" s="14" t="s">
        <v>41</v>
      </c>
      <c r="B32" s="14"/>
      <c r="C32" s="14"/>
      <c r="D32" s="14"/>
      <c r="E32" s="14"/>
      <c r="F32" s="14"/>
      <c r="G32" s="14"/>
    </row>
    <row r="33" spans="1:10" ht="15" hidden="1">
      <c r="A33" s="15" t="s">
        <v>44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4" ht="15" hidden="1">
      <c r="A34" s="14" t="s">
        <v>38</v>
      </c>
      <c r="B34" s="14"/>
      <c r="C34" s="14"/>
      <c r="D34" s="14"/>
    </row>
    <row r="35" spans="1:5" ht="15" hidden="1">
      <c r="A35" s="14" t="s">
        <v>37</v>
      </c>
      <c r="B35" s="14"/>
      <c r="C35" s="14"/>
      <c r="D35" s="14"/>
      <c r="E35" s="14"/>
    </row>
    <row r="36" spans="1:7" ht="15" hidden="1">
      <c r="A36" s="14" t="s">
        <v>42</v>
      </c>
      <c r="B36" s="14"/>
      <c r="C36" s="14"/>
      <c r="D36" s="14"/>
      <c r="E36" s="14"/>
      <c r="F36" s="14"/>
      <c r="G36" s="14"/>
    </row>
    <row r="37" spans="1:4" ht="15" hidden="1">
      <c r="A37" s="14" t="s">
        <v>39</v>
      </c>
      <c r="B37" s="14"/>
      <c r="C37" s="14"/>
      <c r="D37" s="14"/>
    </row>
    <row r="38" spans="1:8" ht="15" hidden="1">
      <c r="A38" s="15" t="s">
        <v>46</v>
      </c>
      <c r="B38" s="15"/>
      <c r="C38" s="15"/>
      <c r="D38" s="15"/>
      <c r="E38" s="15"/>
      <c r="F38" s="15"/>
      <c r="G38" s="15"/>
      <c r="H38" s="15"/>
    </row>
    <row r="39" spans="1:11" ht="15" hidden="1">
      <c r="A39" s="15" t="s">
        <v>47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3" ht="15">
      <c r="B40">
        <v>1</v>
      </c>
      <c r="C40" t="s">
        <v>53</v>
      </c>
    </row>
    <row r="41" spans="1:4" ht="15">
      <c r="A41" s="7" t="s">
        <v>57</v>
      </c>
      <c r="B41">
        <v>2</v>
      </c>
      <c r="C41">
        <f>B15/B27</f>
        <v>0.4528702396830514</v>
      </c>
      <c r="D41" t="s">
        <v>56</v>
      </c>
    </row>
    <row r="42" spans="1:6" ht="15">
      <c r="A42" t="s">
        <v>58</v>
      </c>
      <c r="B42">
        <v>3</v>
      </c>
      <c r="C42" s="9">
        <f>0.6*B27</f>
        <v>3986614.8</v>
      </c>
      <c r="D42" s="1">
        <f>C42-(B20+B23)</f>
        <v>351288.7999999998</v>
      </c>
      <c r="E42" s="12">
        <f>D42/0.4</f>
        <v>878221.9999999995</v>
      </c>
      <c r="F42" t="s">
        <v>54</v>
      </c>
    </row>
    <row r="43" spans="3:5" ht="15">
      <c r="C43" s="9"/>
      <c r="D43" t="s">
        <v>50</v>
      </c>
      <c r="E43" s="12" t="s">
        <v>48</v>
      </c>
    </row>
    <row r="44" spans="1:6" ht="15">
      <c r="A44" t="s">
        <v>59</v>
      </c>
      <c r="B44">
        <v>4</v>
      </c>
      <c r="C44" t="s">
        <v>49</v>
      </c>
      <c r="D44" s="13">
        <f>H16/H6</f>
        <v>0.10183671598717903</v>
      </c>
      <c r="E44" s="4">
        <v>0.1</v>
      </c>
      <c r="F44" t="s">
        <v>51</v>
      </c>
    </row>
    <row r="45" spans="4:5" ht="15">
      <c r="D45" s="4">
        <f>H6/((B27+C27)/2)</f>
        <v>0.9786472955100682</v>
      </c>
      <c r="E45" s="4">
        <v>1.4</v>
      </c>
    </row>
    <row r="46" spans="1:5" ht="15">
      <c r="A46" t="s">
        <v>62</v>
      </c>
      <c r="D46" s="4">
        <f>D44*D45</f>
        <v>0.09966222668447969</v>
      </c>
      <c r="E46" s="4">
        <f>E44*E45</f>
        <v>0.13999999999999999</v>
      </c>
    </row>
    <row r="47" spans="1:5" ht="15">
      <c r="A47" t="s">
        <v>60</v>
      </c>
      <c r="B47">
        <v>5</v>
      </c>
      <c r="C47" t="s">
        <v>43</v>
      </c>
      <c r="D47">
        <f>B9/B23</f>
        <v>0.9459908179824025</v>
      </c>
      <c r="E47" t="s">
        <v>55</v>
      </c>
    </row>
    <row r="48" spans="1:5" ht="15">
      <c r="A48" t="s">
        <v>61</v>
      </c>
      <c r="B48">
        <v>6</v>
      </c>
      <c r="D48">
        <f>0.05*10</f>
        <v>0.5</v>
      </c>
      <c r="E48">
        <f>D48/(H16/100000)</f>
        <v>0.05807071096261785</v>
      </c>
    </row>
    <row r="50" spans="3:4" ht="15">
      <c r="C50" t="s">
        <v>52</v>
      </c>
      <c r="D50">
        <f>H16/H6</f>
        <v>0.10183671598717903</v>
      </c>
    </row>
    <row r="51" ht="15">
      <c r="A51" t="s">
        <v>63</v>
      </c>
    </row>
    <row r="52" spans="1:4" ht="15">
      <c r="A52" t="s">
        <v>64</v>
      </c>
      <c r="D52">
        <f>H13/H14</f>
        <v>1.5751435617414267</v>
      </c>
    </row>
  </sheetData>
  <sheetProtection/>
  <mergeCells count="10">
    <mergeCell ref="A30:E30"/>
    <mergeCell ref="A33:J33"/>
    <mergeCell ref="A34:D34"/>
    <mergeCell ref="A35:E35"/>
    <mergeCell ref="A39:K39"/>
    <mergeCell ref="A31:G31"/>
    <mergeCell ref="A36:G36"/>
    <mergeCell ref="A38:H38"/>
    <mergeCell ref="A32:G32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User</cp:lastModifiedBy>
  <dcterms:created xsi:type="dcterms:W3CDTF">2009-03-15T14:18:00Z</dcterms:created>
  <dcterms:modified xsi:type="dcterms:W3CDTF">2019-12-03T07:21:39Z</dcterms:modified>
  <cp:category/>
  <cp:version/>
  <cp:contentType/>
  <cp:contentStatus/>
</cp:coreProperties>
</file>